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0" windowHeight="11400"/>
  </bookViews>
  <sheets>
    <sheet name="Вариант 8 (17.12.2021)" sheetId="4" r:id="rId1"/>
    <sheet name="Вариант 5_20210831" sheetId="5" state="hidden" r:id="rId2"/>
  </sheets>
  <definedNames>
    <definedName name="_xlnm.Print_Area" localSheetId="0">'Вариант 8 (17.12.2021)'!$A$1:$L$41</definedName>
  </definedNames>
  <calcPr calcId="145621"/>
</workbook>
</file>

<file path=xl/calcChain.xml><?xml version="1.0" encoding="utf-8"?>
<calcChain xmlns="http://schemas.openxmlformats.org/spreadsheetml/2006/main">
  <c r="I31" i="4" l="1"/>
  <c r="I30" i="4"/>
  <c r="I29" i="4"/>
  <c r="L26" i="4"/>
  <c r="L25" i="4"/>
  <c r="L24" i="4"/>
  <c r="I26" i="4"/>
  <c r="I25" i="4"/>
  <c r="I24" i="4"/>
  <c r="L21" i="4"/>
  <c r="I21" i="4"/>
  <c r="I20" i="4"/>
  <c r="I19" i="4"/>
  <c r="L20" i="4"/>
  <c r="L19" i="4"/>
  <c r="L16" i="4"/>
  <c r="L15" i="4"/>
  <c r="L14" i="4"/>
  <c r="K16" i="4"/>
  <c r="K15" i="4"/>
  <c r="K14" i="4"/>
  <c r="J16" i="4"/>
  <c r="J15" i="4"/>
  <c r="J14" i="4"/>
  <c r="I16" i="4"/>
  <c r="I15" i="4"/>
  <c r="I14" i="4"/>
  <c r="L18" i="5" l="1"/>
  <c r="Y18" i="5"/>
  <c r="L13" i="5"/>
  <c r="Y13" i="5" s="1"/>
  <c r="S13" i="5"/>
  <c r="L9" i="5"/>
  <c r="Y9" i="5" s="1"/>
  <c r="L8" i="5"/>
  <c r="Y8" i="5" s="1"/>
  <c r="I26" i="5"/>
  <c r="V26" i="5" s="1"/>
  <c r="D26" i="5"/>
  <c r="V25" i="5"/>
  <c r="I25" i="5"/>
  <c r="D25" i="5"/>
  <c r="I24" i="5"/>
  <c r="D24" i="5"/>
  <c r="V23" i="5"/>
  <c r="I21" i="5"/>
  <c r="K21" i="5" s="1"/>
  <c r="R21" i="5" s="1"/>
  <c r="G21" i="5"/>
  <c r="D21" i="5"/>
  <c r="F21" i="5" s="1"/>
  <c r="I20" i="5"/>
  <c r="K20" i="5" s="1"/>
  <c r="R20" i="5" s="1"/>
  <c r="G20" i="5"/>
  <c r="D20" i="5"/>
  <c r="F20" i="5" s="1"/>
  <c r="I19" i="5"/>
  <c r="L19" i="5" s="1"/>
  <c r="G19" i="5"/>
  <c r="D19" i="5"/>
  <c r="F19" i="5" s="1"/>
  <c r="V18" i="5"/>
  <c r="R18" i="5"/>
  <c r="K18" i="5"/>
  <c r="X18" i="5" s="1"/>
  <c r="F18" i="5"/>
  <c r="I16" i="5"/>
  <c r="V16" i="5" s="1"/>
  <c r="G16" i="5"/>
  <c r="F16" i="5"/>
  <c r="D16" i="5"/>
  <c r="I15" i="5"/>
  <c r="K15" i="5" s="1"/>
  <c r="R15" i="5" s="1"/>
  <c r="G15" i="5"/>
  <c r="D15" i="5"/>
  <c r="K14" i="5"/>
  <c r="R14" i="5" s="1"/>
  <c r="I14" i="5"/>
  <c r="L14" i="5" s="1"/>
  <c r="G14" i="5"/>
  <c r="D14" i="5"/>
  <c r="V14" i="5" s="1"/>
  <c r="V13" i="5"/>
  <c r="R13" i="5"/>
  <c r="K13" i="5"/>
  <c r="F13" i="5"/>
  <c r="V11" i="5"/>
  <c r="I11" i="5"/>
  <c r="J11" i="5" s="1"/>
  <c r="G11" i="5"/>
  <c r="D11" i="5"/>
  <c r="I10" i="5"/>
  <c r="V10" i="5" s="1"/>
  <c r="G10" i="5"/>
  <c r="D10" i="5"/>
  <c r="K9" i="5"/>
  <c r="X9" i="5" s="1"/>
  <c r="I9" i="5"/>
  <c r="J9" i="5" s="1"/>
  <c r="G9" i="5"/>
  <c r="F9" i="5"/>
  <c r="D9" i="5"/>
  <c r="V9" i="5" s="1"/>
  <c r="V8" i="5"/>
  <c r="K8" i="5"/>
  <c r="X8" i="5" s="1"/>
  <c r="J8" i="5"/>
  <c r="W8" i="5" s="1"/>
  <c r="F8" i="5"/>
  <c r="F10" i="5" s="1"/>
  <c r="G16" i="4"/>
  <c r="G15" i="4"/>
  <c r="G14" i="4"/>
  <c r="F23" i="4"/>
  <c r="G26" i="4"/>
  <c r="G25" i="4"/>
  <c r="G24" i="4"/>
  <c r="G21" i="4"/>
  <c r="G20" i="4"/>
  <c r="G19" i="4"/>
  <c r="F18" i="4"/>
  <c r="F13" i="4"/>
  <c r="F14" i="4" s="1"/>
  <c r="D30" i="4"/>
  <c r="D31" i="4"/>
  <c r="D29" i="4"/>
  <c r="D26" i="4"/>
  <c r="F26" i="4" s="1"/>
  <c r="D25" i="4"/>
  <c r="F25" i="4" s="1"/>
  <c r="D24" i="4"/>
  <c r="F24" i="4" s="1"/>
  <c r="D21" i="4"/>
  <c r="F21" i="4" s="1"/>
  <c r="D20" i="4"/>
  <c r="F20" i="4" s="1"/>
  <c r="D19" i="4"/>
  <c r="F19" i="4" s="1"/>
  <c r="D16" i="4"/>
  <c r="D15" i="4"/>
  <c r="D14" i="4"/>
  <c r="X21" i="5" l="1"/>
  <c r="L15" i="5"/>
  <c r="S15" i="5" s="1"/>
  <c r="L20" i="5"/>
  <c r="S20" i="5" s="1"/>
  <c r="V15" i="5"/>
  <c r="V24" i="5"/>
  <c r="L16" i="5"/>
  <c r="S16" i="5" s="1"/>
  <c r="F11" i="5"/>
  <c r="L11" i="5"/>
  <c r="Y11" i="5" s="1"/>
  <c r="Z8" i="5"/>
  <c r="J10" i="5"/>
  <c r="W10" i="5" s="1"/>
  <c r="L21" i="5"/>
  <c r="S21" i="5" s="1"/>
  <c r="S8" i="5"/>
  <c r="K11" i="5"/>
  <c r="X13" i="5"/>
  <c r="F15" i="5"/>
  <c r="X15" i="5" s="1"/>
  <c r="V21" i="5"/>
  <c r="L10" i="5"/>
  <c r="F15" i="4"/>
  <c r="F16" i="4"/>
  <c r="S18" i="5"/>
  <c r="W11" i="5"/>
  <c r="Q11" i="5"/>
  <c r="Y19" i="5"/>
  <c r="S19" i="5"/>
  <c r="W9" i="5"/>
  <c r="Q9" i="5"/>
  <c r="S14" i="5"/>
  <c r="Y14" i="5"/>
  <c r="V20" i="5"/>
  <c r="K10" i="5"/>
  <c r="F14" i="5"/>
  <c r="X14" i="5" s="1"/>
  <c r="K19" i="5"/>
  <c r="V19" i="5"/>
  <c r="X20" i="5"/>
  <c r="Q8" i="5"/>
  <c r="R9" i="5"/>
  <c r="R11" i="5"/>
  <c r="K16" i="5"/>
  <c r="R8" i="5"/>
  <c r="S9" i="5"/>
  <c r="S11" i="5"/>
  <c r="Y21" i="5" l="1"/>
  <c r="Y20" i="5"/>
  <c r="X11" i="5"/>
  <c r="Y16" i="5"/>
  <c r="Y15" i="5"/>
  <c r="Q10" i="5"/>
  <c r="R19" i="5"/>
  <c r="X19" i="5"/>
  <c r="X16" i="5"/>
  <c r="R16" i="5"/>
  <c r="R10" i="5"/>
  <c r="X10" i="5"/>
  <c r="Y10" i="5"/>
  <c r="S10" i="5"/>
</calcChain>
</file>

<file path=xl/sharedStrings.xml><?xml version="1.0" encoding="utf-8"?>
<sst xmlns="http://schemas.openxmlformats.org/spreadsheetml/2006/main" count="133" uniqueCount="61">
  <si>
    <t xml:space="preserve">ОБУЧЕНИЕ В ГРУППЕ </t>
  </si>
  <si>
    <t>Разовое посещение</t>
  </si>
  <si>
    <t xml:space="preserve">ОБУЧЕНИЕ ИНДИВИДУАЛЬНО </t>
  </si>
  <si>
    <t>ГИДРОАЭРОБИКА</t>
  </si>
  <si>
    <t>СВОБОДНОЕ ПЛАВАНИЕ</t>
  </si>
  <si>
    <t>Абонемент 4 занятия</t>
  </si>
  <si>
    <t>Абонемент 8 занятий</t>
  </si>
  <si>
    <t>Абонемент 12 занятий</t>
  </si>
  <si>
    <t>Наименование услуги</t>
  </si>
  <si>
    <t>Проект</t>
  </si>
  <si>
    <t>Примечание:</t>
  </si>
  <si>
    <t>4.1.</t>
  </si>
  <si>
    <t>4.2.</t>
  </si>
  <si>
    <t>4.3.</t>
  </si>
  <si>
    <t>4.4.</t>
  </si>
  <si>
    <t>1.1.</t>
  </si>
  <si>
    <t>2.2.</t>
  </si>
  <si>
    <t>3.3.</t>
  </si>
  <si>
    <t>1.2.</t>
  </si>
  <si>
    <t>1.3.</t>
  </si>
  <si>
    <t>1.4.</t>
  </si>
  <si>
    <t>2.1.</t>
  </si>
  <si>
    <t>2.3.</t>
  </si>
  <si>
    <t>2.4.</t>
  </si>
  <si>
    <t>3.1.</t>
  </si>
  <si>
    <t>3.2.</t>
  </si>
  <si>
    <t>3.4.</t>
  </si>
  <si>
    <t>№ п/п</t>
  </si>
  <si>
    <t>Стоимость услуги, рублей</t>
  </si>
  <si>
    <t>Взрослые
(14 лет и старше)</t>
  </si>
  <si>
    <t>Размер скидки</t>
  </si>
  <si>
    <t>продолжительность сеанса 75 мин.;</t>
  </si>
  <si>
    <r>
      <t xml:space="preserve">ДОРОЖКА
</t>
    </r>
    <r>
      <rPr>
        <sz val="12"/>
        <rFont val="Arial"/>
        <family val="2"/>
        <charset val="204"/>
      </rPr>
      <t>(взрослые не более 10 чел. или 
дети не более 12 чел.)</t>
    </r>
  </si>
  <si>
    <t>Срок действия абонемента 1 месяц с момента приобретения. Возврат средств за неиспользованные занятия по абонементу не производится.</t>
  </si>
  <si>
    <t>Сотрудники и студенты ОмГТУ</t>
  </si>
  <si>
    <t>Дети до 14 лет</t>
  </si>
  <si>
    <t>Пенсионеры, граждане с ограниченными возможностями здоровья</t>
  </si>
  <si>
    <t>Стоимость услуги действующая, рублей</t>
  </si>
  <si>
    <t>Дети до 7 лет</t>
  </si>
  <si>
    <t>Прейскурант цен на услуги плавательного бассейна ОмГТУ "Политехник" 
с ______________ 2021 г.</t>
  </si>
  <si>
    <t>Темп роста цен на услуги по новому прейскуранту по отношению к действующему</t>
  </si>
  <si>
    <t>в настоящее время услуга не предоставляется</t>
  </si>
  <si>
    <t>Продолжительность одного занятия 75 мин.</t>
  </si>
  <si>
    <t>ОДНА ДОРОЖКА</t>
  </si>
  <si>
    <t>1.</t>
  </si>
  <si>
    <t>2.</t>
  </si>
  <si>
    <t>3.</t>
  </si>
  <si>
    <t>4.</t>
  </si>
  <si>
    <t>5.</t>
  </si>
  <si>
    <t xml:space="preserve">Абонемент не имеет срока действия. </t>
  </si>
  <si>
    <t>Цены для льготных категорий действуют при предъявлении подтверждающего документа</t>
  </si>
  <si>
    <t>Дети                         до 14 лет</t>
  </si>
  <si>
    <t xml:space="preserve">Пенсионеры, граждане с ОВЗ, СВО* </t>
  </si>
  <si>
    <t>гос. награды, члены семьи (муж, жена, дети, родители, бабушки, дедушки)</t>
  </si>
  <si>
    <t>*Участники, ветераны, боевое ранение, военная травма, инвалидность, увечье, заболевание,</t>
  </si>
  <si>
    <t>Приложение</t>
  </si>
  <si>
    <t>УТВЕРЖДЕН</t>
  </si>
  <si>
    <t>приказом ОмГТУ</t>
  </si>
  <si>
    <t xml:space="preserve">ПРЕЙСКУРАНТ ЦЕН НА УСЛУГИ ПЛАВАТЕЛЬНОГО БАССЕЙНА </t>
  </si>
  <si>
    <t>Взрослые не более 10 чел. или 
дети не более 12 чел.</t>
  </si>
  <si>
    <t>от 04.12.2024  №1729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</si>
</sst>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2" borderId="0" xfId="0" applyFont="1" applyFill="1" applyAlignment="1"/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7" fillId="0" borderId="0" xfId="0" applyFont="1"/>
    <xf numFmtId="9" fontId="7" fillId="0" borderId="0" xfId="2" applyFont="1"/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9" fontId="7" fillId="0" borderId="0" xfId="0" applyNumberFormat="1" applyFont="1"/>
    <xf numFmtId="0" fontId="6" fillId="2" borderId="2" xfId="0" applyFont="1" applyFill="1" applyBorder="1" applyAlignment="1">
      <alignment horizontal="centerContinuous" vertical="center" wrapText="1"/>
    </xf>
    <xf numFmtId="0" fontId="6" fillId="0" borderId="0" xfId="0" applyFont="1"/>
    <xf numFmtId="9" fontId="6" fillId="0" borderId="0" xfId="2" applyFont="1"/>
    <xf numFmtId="0" fontId="6" fillId="2" borderId="0" xfId="0" applyFont="1" applyFill="1" applyBorder="1" applyAlignment="1">
      <alignment vertical="center"/>
    </xf>
    <xf numFmtId="3" fontId="9" fillId="3" borderId="2" xfId="1" applyNumberFormat="1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3" fontId="9" fillId="2" borderId="2" xfId="1" applyNumberFormat="1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2" applyFont="1" applyAlignment="1">
      <alignment vertical="center"/>
    </xf>
    <xf numFmtId="0" fontId="5" fillId="3" borderId="5" xfId="0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centerContinuous" vertical="center"/>
    </xf>
    <xf numFmtId="3" fontId="9" fillId="2" borderId="4" xfId="1" applyNumberFormat="1" applyFont="1" applyFill="1" applyBorder="1" applyAlignment="1">
      <alignment horizontal="centerContinuous" vertical="center"/>
    </xf>
    <xf numFmtId="3" fontId="9" fillId="3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3" fontId="9" fillId="3" borderId="1" xfId="0" applyNumberFormat="1" applyFont="1" applyFill="1" applyBorder="1" applyAlignment="1">
      <alignment vertical="center"/>
    </xf>
    <xf numFmtId="3" fontId="9" fillId="2" borderId="2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9" fontId="10" fillId="0" borderId="2" xfId="2" applyFont="1" applyFill="1" applyBorder="1"/>
    <xf numFmtId="0" fontId="9" fillId="0" borderId="2" xfId="0" applyFont="1" applyFill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Continuous" wrapText="1"/>
    </xf>
    <xf numFmtId="3" fontId="9" fillId="2" borderId="2" xfId="1" applyNumberFormat="1" applyFont="1" applyFill="1" applyBorder="1" applyAlignment="1">
      <alignment horizontal="centerContinuous" vertical="distributed"/>
    </xf>
    <xf numFmtId="3" fontId="9" fillId="0" borderId="2" xfId="1" applyNumberFormat="1" applyFont="1" applyFill="1" applyBorder="1" applyAlignment="1">
      <alignment horizontal="centerContinuous" vertical="distributed"/>
    </xf>
    <xf numFmtId="3" fontId="9" fillId="2" borderId="4" xfId="1" applyNumberFormat="1" applyFont="1" applyFill="1" applyBorder="1" applyAlignment="1">
      <alignment horizontal="centerContinuous" vertical="distributed"/>
    </xf>
    <xf numFmtId="164" fontId="7" fillId="0" borderId="0" xfId="0" applyNumberFormat="1" applyFont="1" applyAlignment="1">
      <alignment horizontal="right"/>
    </xf>
    <xf numFmtId="164" fontId="4" fillId="2" borderId="0" xfId="0" applyNumberFormat="1" applyFont="1" applyFill="1" applyAlignment="1">
      <alignment horizontal="centerContinuous"/>
    </xf>
    <xf numFmtId="164" fontId="6" fillId="0" borderId="2" xfId="0" applyNumberFormat="1" applyFont="1" applyBorder="1" applyAlignment="1">
      <alignment horizontal="centerContinuous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164" fontId="9" fillId="3" borderId="2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164" fontId="9" fillId="0" borderId="2" xfId="1" applyNumberFormat="1" applyFont="1" applyFill="1" applyBorder="1" applyAlignment="1">
      <alignment horizontal="centerContinuous" vertical="distributed"/>
    </xf>
    <xf numFmtId="164" fontId="9" fillId="2" borderId="4" xfId="1" applyNumberFormat="1" applyFont="1" applyFill="1" applyBorder="1" applyAlignment="1">
      <alignment horizontal="centerContinuous" vertical="distributed"/>
    </xf>
    <xf numFmtId="164" fontId="9" fillId="2" borderId="2" xfId="1" applyNumberFormat="1" applyFont="1" applyFill="1" applyBorder="1" applyAlignment="1">
      <alignment horizontal="centerContinuous" vertical="distributed"/>
    </xf>
    <xf numFmtId="9" fontId="7" fillId="4" borderId="0" xfId="0" applyNumberFormat="1" applyFont="1" applyFill="1"/>
    <xf numFmtId="3" fontId="9" fillId="5" borderId="2" xfId="1" applyNumberFormat="1" applyFont="1" applyFill="1" applyBorder="1" applyAlignment="1">
      <alignment horizontal="center" vertical="center"/>
    </xf>
    <xf numFmtId="0" fontId="7" fillId="5" borderId="0" xfId="0" applyFont="1" applyFill="1"/>
    <xf numFmtId="9" fontId="11" fillId="0" borderId="0" xfId="2" applyFont="1"/>
    <xf numFmtId="0" fontId="11" fillId="0" borderId="0" xfId="0" applyFont="1"/>
    <xf numFmtId="9" fontId="11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Continuous"/>
    </xf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11" fillId="2" borderId="10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3" fontId="15" fillId="2" borderId="4" xfId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3" fontId="15" fillId="2" borderId="4" xfId="1" applyNumberFormat="1" applyFont="1" applyFill="1" applyBorder="1" applyAlignment="1">
      <alignment horizontal="centerContinuous" vertical="distributed"/>
    </xf>
    <xf numFmtId="3" fontId="15" fillId="2" borderId="2" xfId="1" applyNumberFormat="1" applyFont="1" applyFill="1" applyBorder="1" applyAlignment="1">
      <alignment horizontal="centerContinuous" vertical="distributed"/>
    </xf>
    <xf numFmtId="3" fontId="15" fillId="2" borderId="2" xfId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3" fontId="15" fillId="2" borderId="7" xfId="1" applyNumberFormat="1" applyFont="1" applyFill="1" applyBorder="1" applyAlignment="1">
      <alignment horizontal="centerContinuous" vertical="distributed"/>
    </xf>
    <xf numFmtId="3" fontId="15" fillId="2" borderId="3" xfId="1" applyNumberFormat="1" applyFont="1" applyFill="1" applyBorder="1" applyAlignment="1">
      <alignment horizontal="centerContinuous" vertical="distributed"/>
    </xf>
    <xf numFmtId="3" fontId="15" fillId="2" borderId="3" xfId="1" applyNumberFormat="1" applyFont="1" applyFill="1" applyBorder="1" applyAlignment="1">
      <alignment horizontal="center" vertical="center"/>
    </xf>
    <xf numFmtId="3" fontId="15" fillId="2" borderId="2" xfId="1" applyNumberFormat="1" applyFont="1" applyFill="1" applyBorder="1" applyAlignment="1">
      <alignment horizontal="centerContinuous" vertical="center"/>
    </xf>
    <xf numFmtId="3" fontId="15" fillId="2" borderId="3" xfId="1" applyNumberFormat="1" applyFont="1" applyFill="1" applyBorder="1" applyAlignment="1">
      <alignment horizontal="centerContinuous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00FF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60" zoomScaleNormal="100" workbookViewId="0">
      <selection activeCell="L5" sqref="L5"/>
    </sheetView>
  </sheetViews>
  <sheetFormatPr defaultColWidth="9.140625" defaultRowHeight="15.75" outlineLevelCol="1" x14ac:dyDescent="0.25"/>
  <cols>
    <col min="1" max="1" width="8.28515625" style="61" customWidth="1"/>
    <col min="2" max="2" width="36.85546875" style="61" customWidth="1"/>
    <col min="3" max="8" width="16.28515625" style="61" hidden="1" customWidth="1" outlineLevel="1"/>
    <col min="9" max="9" width="20.28515625" style="61" customWidth="1" collapsed="1"/>
    <col min="10" max="11" width="20.28515625" style="61" customWidth="1"/>
    <col min="12" max="12" width="25.7109375" style="61" customWidth="1"/>
    <col min="13" max="13" width="18.140625" style="60" customWidth="1"/>
    <col min="14" max="16384" width="9.140625" style="61"/>
  </cols>
  <sheetData>
    <row r="1" spans="1:13" x14ac:dyDescent="0.25">
      <c r="A1" s="64"/>
      <c r="B1" s="65"/>
      <c r="C1" s="64"/>
      <c r="D1" s="64"/>
      <c r="E1" s="64"/>
      <c r="F1" s="64"/>
      <c r="G1" s="64"/>
      <c r="H1" s="64"/>
      <c r="I1" s="64"/>
      <c r="J1" s="66"/>
      <c r="K1" s="90"/>
      <c r="L1" s="90" t="s">
        <v>55</v>
      </c>
    </row>
    <row r="2" spans="1:13" ht="20.2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90"/>
      <c r="L2" s="90"/>
      <c r="M2" s="68"/>
    </row>
    <row r="3" spans="1:13" ht="20.25" customHeight="1" x14ac:dyDescent="0.25">
      <c r="A3" s="67"/>
      <c r="B3" s="69"/>
      <c r="C3" s="67"/>
      <c r="D3" s="67"/>
      <c r="E3" s="67"/>
      <c r="F3" s="67"/>
      <c r="G3" s="67"/>
      <c r="H3" s="67"/>
      <c r="I3" s="67"/>
      <c r="J3" s="67"/>
      <c r="L3" s="91" t="s">
        <v>56</v>
      </c>
      <c r="M3" s="68"/>
    </row>
    <row r="4" spans="1:13" ht="20.2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L4" s="91" t="s">
        <v>57</v>
      </c>
      <c r="M4" s="68"/>
    </row>
    <row r="5" spans="1:13" ht="20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L5" s="91" t="s">
        <v>60</v>
      </c>
      <c r="M5" s="68"/>
    </row>
    <row r="6" spans="1:13" ht="20.2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107"/>
      <c r="L6" s="107"/>
      <c r="M6" s="68"/>
    </row>
    <row r="7" spans="1:13" ht="20.25" customHeight="1" x14ac:dyDescent="0.25">
      <c r="A7" s="108" t="s">
        <v>58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68"/>
    </row>
    <row r="8" spans="1:13" ht="20.2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70"/>
      <c r="L8" s="70"/>
      <c r="M8" s="68"/>
    </row>
    <row r="9" spans="1:13" ht="22.5" customHeight="1" x14ac:dyDescent="0.25">
      <c r="A9" s="109" t="s">
        <v>27</v>
      </c>
      <c r="B9" s="111" t="s">
        <v>8</v>
      </c>
      <c r="C9" s="71"/>
      <c r="D9" s="92" t="s">
        <v>37</v>
      </c>
      <c r="E9" s="92"/>
      <c r="F9" s="92"/>
      <c r="G9" s="92"/>
      <c r="H9" s="92"/>
      <c r="I9" s="113" t="s">
        <v>28</v>
      </c>
      <c r="J9" s="114"/>
      <c r="K9" s="114"/>
      <c r="L9" s="115"/>
    </row>
    <row r="10" spans="1:13" s="63" customFormat="1" ht="94.5" x14ac:dyDescent="0.25">
      <c r="A10" s="110"/>
      <c r="B10" s="112"/>
      <c r="C10" s="72"/>
      <c r="D10" s="92" t="s">
        <v>29</v>
      </c>
      <c r="E10" s="92" t="s">
        <v>36</v>
      </c>
      <c r="F10" s="92" t="s">
        <v>34</v>
      </c>
      <c r="G10" s="92" t="s">
        <v>38</v>
      </c>
      <c r="H10" s="92" t="s">
        <v>35</v>
      </c>
      <c r="I10" s="92" t="s">
        <v>29</v>
      </c>
      <c r="J10" s="92" t="s">
        <v>52</v>
      </c>
      <c r="K10" s="92" t="s">
        <v>34</v>
      </c>
      <c r="L10" s="92" t="s">
        <v>51</v>
      </c>
      <c r="M10" s="62"/>
    </row>
    <row r="11" spans="1:13" x14ac:dyDescent="0.25">
      <c r="A11" s="73">
        <v>1</v>
      </c>
      <c r="B11" s="71">
        <v>2</v>
      </c>
      <c r="C11" s="71"/>
      <c r="D11" s="71">
        <v>3</v>
      </c>
      <c r="E11" s="71">
        <v>6</v>
      </c>
      <c r="F11" s="71">
        <v>4</v>
      </c>
      <c r="G11" s="71"/>
      <c r="H11" s="71">
        <v>5</v>
      </c>
      <c r="I11" s="71">
        <v>3</v>
      </c>
      <c r="J11" s="71">
        <v>6</v>
      </c>
      <c r="K11" s="71">
        <v>4</v>
      </c>
      <c r="L11" s="71">
        <v>5</v>
      </c>
    </row>
    <row r="12" spans="1:13" ht="33.75" customHeight="1" x14ac:dyDescent="0.25">
      <c r="A12" s="74" t="s">
        <v>44</v>
      </c>
      <c r="B12" s="101" t="s">
        <v>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3"/>
    </row>
    <row r="13" spans="1:13" x14ac:dyDescent="0.25">
      <c r="A13" s="75" t="s">
        <v>15</v>
      </c>
      <c r="B13" s="93" t="s">
        <v>1</v>
      </c>
      <c r="C13" s="76"/>
      <c r="D13" s="77">
        <v>310</v>
      </c>
      <c r="E13" s="77">
        <v>170</v>
      </c>
      <c r="F13" s="77">
        <f>ROUNDUP(D13*80%,-1)</f>
        <v>250</v>
      </c>
      <c r="G13" s="77">
        <v>130</v>
      </c>
      <c r="H13" s="77">
        <v>250</v>
      </c>
      <c r="I13" s="77">
        <v>400</v>
      </c>
      <c r="J13" s="77">
        <v>250</v>
      </c>
      <c r="K13" s="77">
        <v>250</v>
      </c>
      <c r="L13" s="77">
        <v>200</v>
      </c>
    </row>
    <row r="14" spans="1:13" x14ac:dyDescent="0.25">
      <c r="A14" s="75" t="s">
        <v>18</v>
      </c>
      <c r="B14" s="94" t="s">
        <v>5</v>
      </c>
      <c r="C14" s="78">
        <v>4</v>
      </c>
      <c r="D14" s="79">
        <f>ROUND($C14*D13*90%,-1)</f>
        <v>1120</v>
      </c>
      <c r="E14" s="80"/>
      <c r="F14" s="81">
        <f>ROUND($C14*F13*90%,-1)</f>
        <v>900</v>
      </c>
      <c r="G14" s="79">
        <f>ROUND($C14*H13*90%,-1)</f>
        <v>900</v>
      </c>
      <c r="H14" s="80"/>
      <c r="I14" s="81">
        <f>ROUND($C14*I13*90%,-1)</f>
        <v>1440</v>
      </c>
      <c r="J14" s="81">
        <f>ROUND($C14*J13*90%,-1)</f>
        <v>900</v>
      </c>
      <c r="K14" s="81">
        <f>ROUND($C14*K13*90%,-1)</f>
        <v>900</v>
      </c>
      <c r="L14" s="81">
        <f>ROUND($C14*L13*90%,-1)</f>
        <v>720</v>
      </c>
    </row>
    <row r="15" spans="1:13" x14ac:dyDescent="0.25">
      <c r="A15" s="75" t="s">
        <v>19</v>
      </c>
      <c r="B15" s="94" t="s">
        <v>6</v>
      </c>
      <c r="C15" s="78">
        <v>8</v>
      </c>
      <c r="D15" s="79">
        <f>ROUND($C15*D13*85%,-1)</f>
        <v>2110</v>
      </c>
      <c r="E15" s="80"/>
      <c r="F15" s="81">
        <f>ROUND($C15*F13*85%,-1)</f>
        <v>1700</v>
      </c>
      <c r="G15" s="79">
        <f>ROUND($C15*H13*85%,-1)</f>
        <v>1700</v>
      </c>
      <c r="H15" s="80"/>
      <c r="I15" s="81">
        <f>ROUND($C15*I13*85%,-1)</f>
        <v>2720</v>
      </c>
      <c r="J15" s="81">
        <f>ROUND($C15*J13*85%,-1)</f>
        <v>1700</v>
      </c>
      <c r="K15" s="81">
        <f>ROUND($C15*K13*85%,-1)</f>
        <v>1700</v>
      </c>
      <c r="L15" s="81">
        <f>ROUND($C15*L13*85%,-1)</f>
        <v>1360</v>
      </c>
    </row>
    <row r="16" spans="1:13" x14ac:dyDescent="0.25">
      <c r="A16" s="75" t="s">
        <v>20</v>
      </c>
      <c r="B16" s="95" t="s">
        <v>7</v>
      </c>
      <c r="C16" s="82">
        <v>12</v>
      </c>
      <c r="D16" s="83">
        <f>ROUND($C16*D13*80%,-1)</f>
        <v>2980</v>
      </c>
      <c r="E16" s="84"/>
      <c r="F16" s="85">
        <f>ROUND($C16*F13*80%,-1)</f>
        <v>2400</v>
      </c>
      <c r="G16" s="83">
        <f>ROUND($C16*H13*80%,-1)</f>
        <v>2400</v>
      </c>
      <c r="H16" s="84"/>
      <c r="I16" s="85">
        <f>ROUND($C16*I13*80%,-1)</f>
        <v>3840</v>
      </c>
      <c r="J16" s="85">
        <f>ROUND($C16*J13*80%,-1)</f>
        <v>2400</v>
      </c>
      <c r="K16" s="85">
        <f>ROUND($C16*K13*80%,-1)</f>
        <v>2400</v>
      </c>
      <c r="L16" s="85">
        <f>ROUND($C16*L13*80%,-1)</f>
        <v>1920</v>
      </c>
    </row>
    <row r="17" spans="1:12" ht="33.75" customHeight="1" x14ac:dyDescent="0.25">
      <c r="A17" s="74" t="s">
        <v>45</v>
      </c>
      <c r="B17" s="101" t="s">
        <v>0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3"/>
    </row>
    <row r="18" spans="1:12" x14ac:dyDescent="0.25">
      <c r="A18" s="75" t="s">
        <v>21</v>
      </c>
      <c r="B18" s="96" t="s">
        <v>1</v>
      </c>
      <c r="C18" s="76"/>
      <c r="D18" s="79">
        <v>490</v>
      </c>
      <c r="E18" s="79"/>
      <c r="F18" s="77">
        <f>ROUND(D18*80%,-1)</f>
        <v>390</v>
      </c>
      <c r="G18" s="79">
        <v>370</v>
      </c>
      <c r="H18" s="79"/>
      <c r="I18" s="86">
        <v>550</v>
      </c>
      <c r="J18" s="86"/>
      <c r="K18" s="86"/>
      <c r="L18" s="77">
        <v>500</v>
      </c>
    </row>
    <row r="19" spans="1:12" x14ac:dyDescent="0.25">
      <c r="A19" s="75" t="s">
        <v>16</v>
      </c>
      <c r="B19" s="97" t="s">
        <v>5</v>
      </c>
      <c r="C19" s="78">
        <v>4</v>
      </c>
      <c r="D19" s="79">
        <f>ROUND($C19*D18*90%,-1)+10</f>
        <v>1770</v>
      </c>
      <c r="E19" s="80"/>
      <c r="F19" s="81">
        <f>ROUND(D19*80%,-1)</f>
        <v>1420</v>
      </c>
      <c r="G19" s="80">
        <f>ROUNDUP($C19*G18*90%,-1)</f>
        <v>1340</v>
      </c>
      <c r="H19" s="80"/>
      <c r="I19" s="86">
        <f>ROUND($C19*I18*90%,-1)</f>
        <v>1980</v>
      </c>
      <c r="J19" s="86"/>
      <c r="K19" s="86"/>
      <c r="L19" s="86">
        <f>ROUND($C19*L18*90%,-1)</f>
        <v>1800</v>
      </c>
    </row>
    <row r="20" spans="1:12" x14ac:dyDescent="0.25">
      <c r="A20" s="75" t="s">
        <v>22</v>
      </c>
      <c r="B20" s="97" t="s">
        <v>6</v>
      </c>
      <c r="C20" s="78">
        <v>8</v>
      </c>
      <c r="D20" s="79">
        <f>ROUND($C20*D18*85%,-1)+10</f>
        <v>3340</v>
      </c>
      <c r="E20" s="80"/>
      <c r="F20" s="81">
        <f t="shared" ref="F20" si="0">ROUND(D20*80%,-1)</f>
        <v>2670</v>
      </c>
      <c r="G20" s="80">
        <f>ROUNDUP($C20*G18*85%,-1)</f>
        <v>2520</v>
      </c>
      <c r="H20" s="80"/>
      <c r="I20" s="86">
        <f>ROUND($C20*I18*85%,-1)</f>
        <v>3740</v>
      </c>
      <c r="J20" s="86"/>
      <c r="K20" s="86"/>
      <c r="L20" s="86">
        <f>ROUND($C20*L18*85%,-1)</f>
        <v>3400</v>
      </c>
    </row>
    <row r="21" spans="1:12" x14ac:dyDescent="0.25">
      <c r="A21" s="75" t="s">
        <v>23</v>
      </c>
      <c r="B21" s="97" t="s">
        <v>7</v>
      </c>
      <c r="C21" s="78">
        <v>12</v>
      </c>
      <c r="D21" s="79">
        <f>ROUND($C21*D18*80%,-1)+10</f>
        <v>4710</v>
      </c>
      <c r="E21" s="80"/>
      <c r="F21" s="81">
        <f>ROUND(D21*80%,-1)</f>
        <v>3770</v>
      </c>
      <c r="G21" s="80">
        <f>ROUNDUP($C21*G18*80%,-1)</f>
        <v>3560</v>
      </c>
      <c r="H21" s="80"/>
      <c r="I21" s="87">
        <f>ROUND($C21*I18*80%,-1)</f>
        <v>5280</v>
      </c>
      <c r="J21" s="87"/>
      <c r="K21" s="87"/>
      <c r="L21" s="86">
        <f>ROUND($C21*L18*80%,-1)</f>
        <v>4800</v>
      </c>
    </row>
    <row r="22" spans="1:12" ht="36" customHeight="1" x14ac:dyDescent="0.25">
      <c r="A22" s="88" t="s">
        <v>46</v>
      </c>
      <c r="B22" s="101" t="s">
        <v>2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3"/>
    </row>
    <row r="23" spans="1:12" x14ac:dyDescent="0.25">
      <c r="A23" s="75" t="s">
        <v>24</v>
      </c>
      <c r="B23" s="97" t="s">
        <v>1</v>
      </c>
      <c r="C23" s="78"/>
      <c r="D23" s="79">
        <v>1000</v>
      </c>
      <c r="E23" s="80"/>
      <c r="F23" s="81">
        <f>ROUND(D23*80%,-1)</f>
        <v>800</v>
      </c>
      <c r="G23" s="80">
        <v>900</v>
      </c>
      <c r="H23" s="80"/>
      <c r="I23" s="86">
        <v>1400</v>
      </c>
      <c r="J23" s="86"/>
      <c r="K23" s="86"/>
      <c r="L23" s="77">
        <v>1200</v>
      </c>
    </row>
    <row r="24" spans="1:12" x14ac:dyDescent="0.25">
      <c r="A24" s="75" t="s">
        <v>25</v>
      </c>
      <c r="B24" s="97" t="s">
        <v>5</v>
      </c>
      <c r="C24" s="78">
        <v>4</v>
      </c>
      <c r="D24" s="79">
        <f>ROUND($C24*D23*90%,-1)</f>
        <v>3600</v>
      </c>
      <c r="E24" s="80"/>
      <c r="F24" s="81">
        <f>ROUND(D24*80%,-1)</f>
        <v>2880</v>
      </c>
      <c r="G24" s="80">
        <f>ROUNDUP($C24*G23*90%,-1)</f>
        <v>3240</v>
      </c>
      <c r="H24" s="80"/>
      <c r="I24" s="86">
        <f>ROUND($C24*I23*90%,-1)</f>
        <v>5040</v>
      </c>
      <c r="J24" s="86"/>
      <c r="K24" s="86"/>
      <c r="L24" s="86">
        <f>ROUND($C24*L23*90%,-1)</f>
        <v>4320</v>
      </c>
    </row>
    <row r="25" spans="1:12" x14ac:dyDescent="0.25">
      <c r="A25" s="75" t="s">
        <v>17</v>
      </c>
      <c r="B25" s="97" t="s">
        <v>6</v>
      </c>
      <c r="C25" s="78">
        <v>8</v>
      </c>
      <c r="D25" s="79">
        <f>ROUND($C25*D23*85%,-1)</f>
        <v>6800</v>
      </c>
      <c r="E25" s="80"/>
      <c r="F25" s="81">
        <f t="shared" ref="F25" si="1">ROUND(D25*80%,-1)</f>
        <v>5440</v>
      </c>
      <c r="G25" s="80">
        <f>ROUNDUP($C25*G23*85%,-1)</f>
        <v>6120</v>
      </c>
      <c r="H25" s="80"/>
      <c r="I25" s="86">
        <f>ROUND($C25*I23*85%,-1)</f>
        <v>9520</v>
      </c>
      <c r="J25" s="86"/>
      <c r="K25" s="86"/>
      <c r="L25" s="86">
        <f>ROUND($C25*L23*85%,-1)</f>
        <v>8160</v>
      </c>
    </row>
    <row r="26" spans="1:12" x14ac:dyDescent="0.25">
      <c r="A26" s="75" t="s">
        <v>26</v>
      </c>
      <c r="B26" s="97" t="s">
        <v>7</v>
      </c>
      <c r="C26" s="78">
        <v>12</v>
      </c>
      <c r="D26" s="79">
        <f>ROUND($C26*D23*80%,-1)</f>
        <v>9600</v>
      </c>
      <c r="E26" s="80"/>
      <c r="F26" s="81">
        <f>ROUND(D26*80%,-1)</f>
        <v>7680</v>
      </c>
      <c r="G26" s="80">
        <f>ROUNDUP($C26*G23*80%,-1)</f>
        <v>8640</v>
      </c>
      <c r="H26" s="80"/>
      <c r="I26" s="87">
        <f>ROUND($C26*I23*80%,-1)</f>
        <v>13440</v>
      </c>
      <c r="J26" s="87"/>
      <c r="K26" s="87"/>
      <c r="L26" s="86">
        <f>ROUND($C26*L23*80%,-1)</f>
        <v>11520</v>
      </c>
    </row>
    <row r="27" spans="1:12" ht="33" customHeight="1" x14ac:dyDescent="0.25">
      <c r="A27" s="88" t="s">
        <v>47</v>
      </c>
      <c r="B27" s="101" t="s">
        <v>3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3"/>
    </row>
    <row r="28" spans="1:12" x14ac:dyDescent="0.25">
      <c r="A28" s="75" t="s">
        <v>11</v>
      </c>
      <c r="B28" s="97" t="s">
        <v>1</v>
      </c>
      <c r="C28" s="78"/>
      <c r="D28" s="79">
        <v>430</v>
      </c>
      <c r="E28" s="79"/>
      <c r="F28" s="79"/>
      <c r="G28" s="79"/>
      <c r="H28" s="79"/>
      <c r="I28" s="86">
        <v>550</v>
      </c>
      <c r="J28" s="86"/>
      <c r="K28" s="86"/>
      <c r="L28" s="86"/>
    </row>
    <row r="29" spans="1:12" x14ac:dyDescent="0.25">
      <c r="A29" s="75" t="s">
        <v>12</v>
      </c>
      <c r="B29" s="97" t="s">
        <v>5</v>
      </c>
      <c r="C29" s="78">
        <v>4</v>
      </c>
      <c r="D29" s="79">
        <f>ROUND($C29*D28*90%,-1)</f>
        <v>1550</v>
      </c>
      <c r="E29" s="79"/>
      <c r="F29" s="79"/>
      <c r="G29" s="79"/>
      <c r="H29" s="79"/>
      <c r="I29" s="86">
        <f>ROUND($C29*I28*90%,-1)</f>
        <v>1980</v>
      </c>
      <c r="J29" s="86"/>
      <c r="K29" s="86"/>
      <c r="L29" s="86"/>
    </row>
    <row r="30" spans="1:12" x14ac:dyDescent="0.25">
      <c r="A30" s="75" t="s">
        <v>13</v>
      </c>
      <c r="B30" s="97" t="s">
        <v>6</v>
      </c>
      <c r="C30" s="78">
        <v>8</v>
      </c>
      <c r="D30" s="79">
        <f>ROUND($C30*D28*85%,-1)+10</f>
        <v>2930</v>
      </c>
      <c r="E30" s="79"/>
      <c r="F30" s="79"/>
      <c r="G30" s="79"/>
      <c r="H30" s="79"/>
      <c r="I30" s="86">
        <f>ROUND($C30*I28*85%,-1)</f>
        <v>3740</v>
      </c>
      <c r="J30" s="86"/>
      <c r="K30" s="86"/>
      <c r="L30" s="86"/>
    </row>
    <row r="31" spans="1:12" x14ac:dyDescent="0.25">
      <c r="A31" s="75" t="s">
        <v>14</v>
      </c>
      <c r="B31" s="97" t="s">
        <v>7</v>
      </c>
      <c r="C31" s="78">
        <v>12</v>
      </c>
      <c r="D31" s="79">
        <f>ROUND($C31*D28*80%,-1)</f>
        <v>4130</v>
      </c>
      <c r="E31" s="79"/>
      <c r="F31" s="79"/>
      <c r="G31" s="79"/>
      <c r="H31" s="79"/>
      <c r="I31" s="86">
        <f>ROUND($C31*I28*80%,-1)</f>
        <v>5280</v>
      </c>
      <c r="J31" s="86"/>
      <c r="K31" s="86"/>
      <c r="L31" s="86"/>
    </row>
    <row r="32" spans="1:12" ht="30" customHeight="1" x14ac:dyDescent="0.25">
      <c r="A32" s="75"/>
      <c r="B32" s="101" t="s">
        <v>43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5"/>
    </row>
    <row r="33" spans="1:12" ht="39" customHeight="1" x14ac:dyDescent="0.25">
      <c r="A33" s="88" t="s">
        <v>48</v>
      </c>
      <c r="B33" s="98" t="s">
        <v>59</v>
      </c>
      <c r="C33" s="89"/>
      <c r="D33" s="86">
        <v>3000</v>
      </c>
      <c r="E33" s="86"/>
      <c r="F33" s="86"/>
      <c r="G33" s="86"/>
      <c r="H33" s="81">
        <v>2400</v>
      </c>
      <c r="I33" s="86">
        <v>3600</v>
      </c>
      <c r="J33" s="86"/>
      <c r="K33" s="86"/>
      <c r="L33" s="81">
        <v>3000</v>
      </c>
    </row>
    <row r="34" spans="1:12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 x14ac:dyDescent="0.25">
      <c r="A35" s="64" t="s">
        <v>10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x14ac:dyDescent="0.25">
      <c r="A36" s="64"/>
      <c r="B36" s="64" t="s">
        <v>42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x14ac:dyDescent="0.25">
      <c r="A37" s="64"/>
      <c r="B37" s="64" t="s">
        <v>49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 x14ac:dyDescent="0.25">
      <c r="A38" s="64"/>
      <c r="B38" s="64" t="s">
        <v>50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 x14ac:dyDescent="0.25">
      <c r="A39" s="64"/>
      <c r="B39" s="64" t="s">
        <v>54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x14ac:dyDescent="0.25">
      <c r="A40" s="64"/>
      <c r="B40" s="106" t="s">
        <v>53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</row>
    <row r="43" spans="1:12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</row>
    <row r="44" spans="1:12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 x14ac:dyDescent="0.2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12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</row>
    <row r="48" spans="1:12" ht="19.5" customHeight="1" x14ac:dyDescent="0.25"/>
    <row r="49" spans="1:12" x14ac:dyDescent="0.2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</sheetData>
  <mergeCells count="16">
    <mergeCell ref="B12:L12"/>
    <mergeCell ref="B17:L17"/>
    <mergeCell ref="B22:L22"/>
    <mergeCell ref="K6:L6"/>
    <mergeCell ref="A7:L7"/>
    <mergeCell ref="A9:A10"/>
    <mergeCell ref="B9:B10"/>
    <mergeCell ref="I9:L9"/>
    <mergeCell ref="A45:L45"/>
    <mergeCell ref="A47:L47"/>
    <mergeCell ref="A49:L49"/>
    <mergeCell ref="B27:L27"/>
    <mergeCell ref="B32:L32"/>
    <mergeCell ref="A42:L42"/>
    <mergeCell ref="A43:L43"/>
    <mergeCell ref="B40:L40"/>
  </mergeCells>
  <pageMargins left="0.35433070866141736" right="0.31496062992125984" top="0.3937007874015748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selection activeCell="S3" sqref="S3"/>
    </sheetView>
  </sheetViews>
  <sheetFormatPr defaultColWidth="9.140625" defaultRowHeight="14.25" outlineLevelCol="1" x14ac:dyDescent="0.2"/>
  <cols>
    <col min="1" max="1" width="6.85546875" style="6" customWidth="1"/>
    <col min="2" max="2" width="36.85546875" style="6" customWidth="1"/>
    <col min="3" max="8" width="16.28515625" style="6" hidden="1" customWidth="1" outlineLevel="1"/>
    <col min="9" max="9" width="20.28515625" style="6" customWidth="1" collapsed="1"/>
    <col min="10" max="12" width="20.28515625" style="6" customWidth="1"/>
    <col min="13" max="13" width="14.42578125" style="6" customWidth="1"/>
    <col min="14" max="14" width="17.7109375" style="6" customWidth="1"/>
    <col min="15" max="15" width="18.140625" style="6" customWidth="1"/>
    <col min="16" max="16" width="19.5703125" style="7" customWidth="1"/>
    <col min="17" max="19" width="18.28515625" style="6" customWidth="1"/>
    <col min="20" max="20" width="9.140625" style="6" customWidth="1"/>
    <col min="21" max="21" width="9.140625" style="6"/>
    <col min="22" max="26" width="20.28515625" style="53" customWidth="1"/>
    <col min="27" max="16384" width="9.140625" style="6"/>
  </cols>
  <sheetData>
    <row r="1" spans="1:26" x14ac:dyDescent="0.2">
      <c r="J1" s="28"/>
      <c r="K1" s="28" t="s">
        <v>9</v>
      </c>
      <c r="L1" s="28"/>
      <c r="V1" s="44"/>
      <c r="W1" s="44"/>
      <c r="X1" s="44"/>
      <c r="Y1" s="44"/>
      <c r="Z1" s="44"/>
    </row>
    <row r="2" spans="1:26" ht="40.5" x14ac:dyDescent="0.3">
      <c r="A2" s="40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  <c r="N2" s="1"/>
      <c r="O2" s="1"/>
      <c r="P2" s="1"/>
      <c r="V2" s="45"/>
      <c r="W2" s="45"/>
      <c r="X2" s="45"/>
      <c r="Y2" s="45"/>
      <c r="Z2" s="45"/>
    </row>
    <row r="3" spans="1:26" ht="20.25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  <c r="N3" s="1"/>
      <c r="O3" s="1"/>
      <c r="P3" s="1"/>
      <c r="Q3" s="11">
        <v>0.15</v>
      </c>
      <c r="R3" s="11">
        <v>0.2</v>
      </c>
      <c r="S3" s="57">
        <v>0.2</v>
      </c>
      <c r="V3" s="45"/>
      <c r="W3" s="45"/>
      <c r="X3" s="45"/>
      <c r="Y3" s="45"/>
      <c r="Z3" s="45"/>
    </row>
    <row r="4" spans="1:26" s="13" customFormat="1" ht="22.5" customHeight="1" x14ac:dyDescent="0.2">
      <c r="A4" s="116" t="s">
        <v>27</v>
      </c>
      <c r="B4" s="118" t="s">
        <v>8</v>
      </c>
      <c r="C4" s="33"/>
      <c r="D4" s="12" t="s">
        <v>37</v>
      </c>
      <c r="E4" s="12"/>
      <c r="F4" s="12"/>
      <c r="G4" s="12"/>
      <c r="H4" s="12"/>
      <c r="I4" s="12" t="s">
        <v>28</v>
      </c>
      <c r="J4" s="12"/>
      <c r="K4" s="12"/>
      <c r="L4" s="12"/>
      <c r="M4" s="15"/>
      <c r="P4" s="14"/>
      <c r="R4" s="13" t="s">
        <v>30</v>
      </c>
      <c r="V4" s="13" t="s">
        <v>40</v>
      </c>
    </row>
    <row r="5" spans="1:26" s="21" customFormat="1" ht="75" x14ac:dyDescent="0.25">
      <c r="A5" s="117"/>
      <c r="B5" s="119"/>
      <c r="C5" s="34"/>
      <c r="D5" s="12" t="s">
        <v>29</v>
      </c>
      <c r="E5" s="19" t="s">
        <v>36</v>
      </c>
      <c r="F5" s="19" t="s">
        <v>34</v>
      </c>
      <c r="G5" s="19" t="s">
        <v>38</v>
      </c>
      <c r="H5" s="19" t="s">
        <v>35</v>
      </c>
      <c r="I5" s="12" t="s">
        <v>29</v>
      </c>
      <c r="J5" s="19" t="s">
        <v>36</v>
      </c>
      <c r="K5" s="19" t="s">
        <v>34</v>
      </c>
      <c r="L5" s="19" t="s">
        <v>35</v>
      </c>
      <c r="M5" s="20"/>
      <c r="P5" s="22"/>
      <c r="Q5" s="19" t="s">
        <v>36</v>
      </c>
      <c r="R5" s="19" t="s">
        <v>34</v>
      </c>
      <c r="S5" s="19" t="s">
        <v>35</v>
      </c>
      <c r="V5" s="46" t="s">
        <v>29</v>
      </c>
      <c r="W5" s="46" t="s">
        <v>36</v>
      </c>
      <c r="X5" s="46" t="s">
        <v>34</v>
      </c>
      <c r="Y5" s="46" t="s">
        <v>38</v>
      </c>
      <c r="Z5" s="46" t="s">
        <v>35</v>
      </c>
    </row>
    <row r="6" spans="1:26" x14ac:dyDescent="0.2">
      <c r="A6" s="8">
        <v>1</v>
      </c>
      <c r="B6" s="8">
        <v>2</v>
      </c>
      <c r="C6" s="8"/>
      <c r="D6" s="8">
        <v>3</v>
      </c>
      <c r="E6" s="8">
        <v>6</v>
      </c>
      <c r="F6" s="8">
        <v>4</v>
      </c>
      <c r="G6" s="8"/>
      <c r="H6" s="8">
        <v>5</v>
      </c>
      <c r="I6" s="8">
        <v>3</v>
      </c>
      <c r="J6" s="8">
        <v>6</v>
      </c>
      <c r="K6" s="8">
        <v>4</v>
      </c>
      <c r="L6" s="8">
        <v>5</v>
      </c>
      <c r="Q6" s="36">
        <v>9</v>
      </c>
      <c r="R6" s="36">
        <v>7</v>
      </c>
      <c r="S6" s="36">
        <v>8</v>
      </c>
      <c r="V6" s="47"/>
      <c r="W6" s="47"/>
      <c r="X6" s="47"/>
      <c r="Y6" s="47"/>
      <c r="Z6" s="47"/>
    </row>
    <row r="7" spans="1:26" ht="24" customHeight="1" x14ac:dyDescent="0.25">
      <c r="A7" s="10">
        <v>1</v>
      </c>
      <c r="B7" s="5" t="s">
        <v>4</v>
      </c>
      <c r="C7" s="5"/>
      <c r="D7" s="4"/>
      <c r="E7" s="4"/>
      <c r="F7" s="4"/>
      <c r="G7" s="4"/>
      <c r="H7" s="4"/>
      <c r="I7" s="4"/>
      <c r="J7" s="4"/>
      <c r="K7" s="4"/>
      <c r="L7" s="4"/>
      <c r="Q7" s="38"/>
      <c r="R7" s="37"/>
      <c r="S7" s="38"/>
      <c r="V7" s="48"/>
      <c r="W7" s="48"/>
      <c r="X7" s="48"/>
      <c r="Y7" s="48"/>
      <c r="Z7" s="48"/>
    </row>
    <row r="8" spans="1:26" ht="18" x14ac:dyDescent="0.2">
      <c r="A8" s="9" t="s">
        <v>15</v>
      </c>
      <c r="B8" s="3" t="s">
        <v>1</v>
      </c>
      <c r="C8" s="3"/>
      <c r="D8" s="31">
        <v>310</v>
      </c>
      <c r="E8" s="31">
        <v>170</v>
      </c>
      <c r="F8" s="31">
        <f>ROUNDUP(D8*80%,-1)</f>
        <v>250</v>
      </c>
      <c r="G8" s="31">
        <v>130</v>
      </c>
      <c r="H8" s="31">
        <v>250</v>
      </c>
      <c r="I8" s="31">
        <v>350</v>
      </c>
      <c r="J8" s="31">
        <f>ROUND(I8*85%,-1)</f>
        <v>300</v>
      </c>
      <c r="K8" s="31">
        <f>ROUNDUP(I8*80%,-1)</f>
        <v>280</v>
      </c>
      <c r="L8" s="31">
        <f>ROUND(I8*80%,-1)</f>
        <v>280</v>
      </c>
      <c r="Q8" s="39">
        <f>1-J8/I8</f>
        <v>0.1428571428571429</v>
      </c>
      <c r="R8" s="39">
        <f>1-K8/I8</f>
        <v>0.19999999999999996</v>
      </c>
      <c r="S8" s="39">
        <f>1-L8/I8</f>
        <v>0.19999999999999996</v>
      </c>
      <c r="V8" s="49">
        <f>I8/D8-1</f>
        <v>0.12903225806451624</v>
      </c>
      <c r="W8" s="49">
        <f>J8/E8-1</f>
        <v>0.76470588235294112</v>
      </c>
      <c r="X8" s="49">
        <f>K8/F8-1</f>
        <v>0.12000000000000011</v>
      </c>
      <c r="Y8" s="49">
        <f>L8/G8-1</f>
        <v>1.1538461538461537</v>
      </c>
      <c r="Z8" s="49">
        <f>L8/H8-1</f>
        <v>0.12000000000000011</v>
      </c>
    </row>
    <row r="9" spans="1:26" ht="18" x14ac:dyDescent="0.2">
      <c r="A9" s="9" t="s">
        <v>18</v>
      </c>
      <c r="B9" s="3" t="s">
        <v>5</v>
      </c>
      <c r="C9" s="3">
        <v>4</v>
      </c>
      <c r="D9" s="43">
        <f>ROUND($C9*D8*90%,-1)</f>
        <v>1120</v>
      </c>
      <c r="E9" s="41"/>
      <c r="F9" s="31">
        <f>ROUND($C9*F8*90%,-1)</f>
        <v>900</v>
      </c>
      <c r="G9" s="43">
        <f>ROUND($C9*H8*90%,-1)</f>
        <v>900</v>
      </c>
      <c r="H9" s="41"/>
      <c r="I9" s="31">
        <f>ROUND($C9*I8*95%,-1)</f>
        <v>1330</v>
      </c>
      <c r="J9" s="58">
        <f>ROUND(I9*85%,-1)</f>
        <v>1130</v>
      </c>
      <c r="K9" s="31">
        <f>ROUNDUP(I9*80%,-1)</f>
        <v>1070</v>
      </c>
      <c r="L9" s="31">
        <f>ROUNDUP(I9*80%,-1)</f>
        <v>1070</v>
      </c>
      <c r="Q9" s="39">
        <f t="shared" ref="Q9:Q11" si="0">1-J9/I9</f>
        <v>0.15037593984962405</v>
      </c>
      <c r="R9" s="39">
        <f t="shared" ref="R9:R11" si="1">1-K9/I9</f>
        <v>0.19548872180451127</v>
      </c>
      <c r="S9" s="39">
        <f t="shared" ref="S9:S21" si="2">1-L9/I9</f>
        <v>0.19548872180451127</v>
      </c>
      <c r="V9" s="49">
        <f t="shared" ref="V9:V26" si="3">I9/D9-1</f>
        <v>0.1875</v>
      </c>
      <c r="W9" s="49">
        <f>J9/D9-1</f>
        <v>8.9285714285713969E-3</v>
      </c>
      <c r="X9" s="49">
        <f t="shared" ref="X9:Y21" si="4">K9/F9-1</f>
        <v>0.18888888888888888</v>
      </c>
      <c r="Y9" s="54">
        <f>L9/G9-1</f>
        <v>0.18888888888888888</v>
      </c>
      <c r="Z9" s="56"/>
    </row>
    <row r="10" spans="1:26" ht="18" x14ac:dyDescent="0.2">
      <c r="A10" s="9" t="s">
        <v>19</v>
      </c>
      <c r="B10" s="3" t="s">
        <v>6</v>
      </c>
      <c r="C10" s="3">
        <v>8</v>
      </c>
      <c r="D10" s="43">
        <f>ROUND($C10*D8*85%,-1)</f>
        <v>2110</v>
      </c>
      <c r="E10" s="41"/>
      <c r="F10" s="31">
        <f>ROUND($C10*F8*85%,-1)</f>
        <v>1700</v>
      </c>
      <c r="G10" s="43">
        <f>ROUND($C10*H8*85%,-1)</f>
        <v>1700</v>
      </c>
      <c r="H10" s="41"/>
      <c r="I10" s="31">
        <f>ROUND($C10*I8*90%,-1)</f>
        <v>2520</v>
      </c>
      <c r="J10" s="58">
        <f>ROUNDUP(I10*85%,-1)</f>
        <v>2150</v>
      </c>
      <c r="K10" s="31">
        <f>ROUND(I10*80%,-1)</f>
        <v>2020</v>
      </c>
      <c r="L10" s="31">
        <f>ROUND(I10*80%,-1)</f>
        <v>2020</v>
      </c>
      <c r="Q10" s="39">
        <f t="shared" si="0"/>
        <v>0.14682539682539686</v>
      </c>
      <c r="R10" s="39">
        <f t="shared" si="1"/>
        <v>0.19841269841269837</v>
      </c>
      <c r="S10" s="39">
        <f t="shared" si="2"/>
        <v>0.19841269841269837</v>
      </c>
      <c r="V10" s="49">
        <f t="shared" si="3"/>
        <v>0.1943127962085307</v>
      </c>
      <c r="W10" s="49">
        <f t="shared" ref="W10:W11" si="5">J10/D10-1</f>
        <v>1.8957345971563955E-2</v>
      </c>
      <c r="X10" s="49">
        <f t="shared" si="4"/>
        <v>0.18823529411764706</v>
      </c>
      <c r="Y10" s="54">
        <f t="shared" si="4"/>
        <v>0.18823529411764706</v>
      </c>
      <c r="Z10" s="56"/>
    </row>
    <row r="11" spans="1:26" ht="18" x14ac:dyDescent="0.2">
      <c r="A11" s="9" t="s">
        <v>20</v>
      </c>
      <c r="B11" s="3" t="s">
        <v>7</v>
      </c>
      <c r="C11" s="3">
        <v>12</v>
      </c>
      <c r="D11" s="43">
        <f>ROUND($C11*D8*80%,-1)</f>
        <v>2980</v>
      </c>
      <c r="E11" s="41"/>
      <c r="F11" s="31">
        <f>ROUND($C11*F8*80%,-1)</f>
        <v>2400</v>
      </c>
      <c r="G11" s="43">
        <f>ROUND($C11*H8*80%,-1)</f>
        <v>2400</v>
      </c>
      <c r="H11" s="41"/>
      <c r="I11" s="31">
        <f>ROUND($C11*I8*85%,-1)</f>
        <v>3570</v>
      </c>
      <c r="J11" s="58">
        <f>ROUNDUP(I11*85%,-1)</f>
        <v>3040</v>
      </c>
      <c r="K11" s="31">
        <f>ROUND(I11*80%,-1)</f>
        <v>2860</v>
      </c>
      <c r="L11" s="31">
        <f>ROUND(I11*80%,-1)</f>
        <v>2860</v>
      </c>
      <c r="Q11" s="39">
        <f t="shared" si="0"/>
        <v>0.14845938375350143</v>
      </c>
      <c r="R11" s="39">
        <f t="shared" si="1"/>
        <v>0.19887955182072825</v>
      </c>
      <c r="S11" s="39">
        <f t="shared" si="2"/>
        <v>0.19887955182072825</v>
      </c>
      <c r="V11" s="49">
        <f t="shared" si="3"/>
        <v>0.19798657718120816</v>
      </c>
      <c r="W11" s="49">
        <f t="shared" si="5"/>
        <v>2.0134228187919545E-2</v>
      </c>
      <c r="X11" s="49">
        <f t="shared" si="4"/>
        <v>0.19166666666666665</v>
      </c>
      <c r="Y11" s="54">
        <f t="shared" si="4"/>
        <v>0.19166666666666665</v>
      </c>
      <c r="Z11" s="56"/>
    </row>
    <row r="12" spans="1:26" ht="23.25" customHeight="1" x14ac:dyDescent="0.2">
      <c r="A12" s="10">
        <v>2</v>
      </c>
      <c r="B12" s="5" t="s">
        <v>0</v>
      </c>
      <c r="C12" s="23"/>
      <c r="D12" s="27"/>
      <c r="E12" s="24"/>
      <c r="F12" s="24"/>
      <c r="G12" s="24"/>
      <c r="H12" s="24"/>
      <c r="I12" s="27"/>
      <c r="J12" s="24"/>
      <c r="K12" s="24"/>
      <c r="L12" s="24"/>
      <c r="Q12" s="39"/>
      <c r="R12" s="39"/>
      <c r="S12" s="39"/>
      <c r="V12" s="50"/>
      <c r="W12" s="50"/>
      <c r="X12" s="50"/>
      <c r="Y12" s="50"/>
      <c r="Z12" s="50"/>
    </row>
    <row r="13" spans="1:26" ht="18" x14ac:dyDescent="0.2">
      <c r="A13" s="9" t="s">
        <v>21</v>
      </c>
      <c r="B13" s="3" t="s">
        <v>1</v>
      </c>
      <c r="C13" s="3"/>
      <c r="D13" s="43">
        <v>490</v>
      </c>
      <c r="E13" s="41"/>
      <c r="F13" s="31">
        <f>ROUND(D13*80%,-1)</f>
        <v>390</v>
      </c>
      <c r="G13" s="41">
        <v>370</v>
      </c>
      <c r="H13" s="41"/>
      <c r="I13" s="26">
        <v>540</v>
      </c>
      <c r="J13" s="18"/>
      <c r="K13" s="18">
        <f>ROUNDUP(I13*80%,-1)</f>
        <v>440</v>
      </c>
      <c r="L13" s="30">
        <f>ROUNDUP(I13*80%,-1)</f>
        <v>440</v>
      </c>
      <c r="Q13" s="39"/>
      <c r="R13" s="39">
        <f>1-K13/I13</f>
        <v>0.18518518518518523</v>
      </c>
      <c r="S13" s="39">
        <f t="shared" si="2"/>
        <v>0.18518518518518523</v>
      </c>
      <c r="V13" s="54">
        <f>I13/D13-1</f>
        <v>0.1020408163265305</v>
      </c>
      <c r="W13" s="56"/>
      <c r="X13" s="49">
        <f t="shared" si="4"/>
        <v>0.12820512820512819</v>
      </c>
      <c r="Y13" s="54">
        <f>L13/G13-1</f>
        <v>0.18918918918918926</v>
      </c>
      <c r="Z13" s="56"/>
    </row>
    <row r="14" spans="1:26" ht="18" x14ac:dyDescent="0.2">
      <c r="A14" s="9" t="s">
        <v>16</v>
      </c>
      <c r="B14" s="2" t="s">
        <v>5</v>
      </c>
      <c r="C14" s="3">
        <v>4</v>
      </c>
      <c r="D14" s="43">
        <f>ROUND($C14*D13*90%,-1)+10</f>
        <v>1770</v>
      </c>
      <c r="E14" s="41"/>
      <c r="F14" s="31">
        <f>ROUND(D14*80%,-1)</f>
        <v>1420</v>
      </c>
      <c r="G14" s="42">
        <f>ROUNDUP($C14*G13*90%,-1)</f>
        <v>1340</v>
      </c>
      <c r="H14" s="41"/>
      <c r="I14" s="18">
        <f>ROUND($C14*I13*95%,-1)</f>
        <v>2050</v>
      </c>
      <c r="J14" s="18"/>
      <c r="K14" s="18">
        <f>ROUND(I14*80%,-1)</f>
        <v>1640</v>
      </c>
      <c r="L14" s="30">
        <f>ROUND(I14*80%,-1)</f>
        <v>1640</v>
      </c>
      <c r="Q14" s="39"/>
      <c r="R14" s="39">
        <f>1-K14/I14</f>
        <v>0.19999999999999996</v>
      </c>
      <c r="S14" s="39">
        <f t="shared" si="2"/>
        <v>0.19999999999999996</v>
      </c>
      <c r="V14" s="54">
        <f t="shared" si="3"/>
        <v>0.15819209039548032</v>
      </c>
      <c r="W14" s="56"/>
      <c r="X14" s="49">
        <f t="shared" si="4"/>
        <v>0.15492957746478875</v>
      </c>
      <c r="Y14" s="54">
        <f t="shared" si="4"/>
        <v>0.22388059701492535</v>
      </c>
      <c r="Z14" s="56"/>
    </row>
    <row r="15" spans="1:26" ht="18" x14ac:dyDescent="0.2">
      <c r="A15" s="9" t="s">
        <v>22</v>
      </c>
      <c r="B15" s="2" t="s">
        <v>6</v>
      </c>
      <c r="C15" s="3">
        <v>8</v>
      </c>
      <c r="D15" s="43">
        <f>ROUND($C15*D13*85%,-1)+10</f>
        <v>3340</v>
      </c>
      <c r="E15" s="41"/>
      <c r="F15" s="31">
        <f t="shared" ref="F15" si="6">ROUND(D15*80%,-1)</f>
        <v>2670</v>
      </c>
      <c r="G15" s="42">
        <f>ROUNDUP($C15*G13*85%,-1)</f>
        <v>2520</v>
      </c>
      <c r="H15" s="41"/>
      <c r="I15" s="18">
        <f>ROUND($C15*I13*90%,-1)</f>
        <v>3890</v>
      </c>
      <c r="J15" s="18"/>
      <c r="K15" s="18">
        <f>ROUNDUP(I15*80%,-1)</f>
        <v>3120</v>
      </c>
      <c r="L15" s="30">
        <f>ROUNDUP(I15*80%,-1)</f>
        <v>3120</v>
      </c>
      <c r="Q15" s="39"/>
      <c r="R15" s="39">
        <f>1-K15/I15</f>
        <v>0.19794344473007708</v>
      </c>
      <c r="S15" s="39">
        <f t="shared" si="2"/>
        <v>0.19794344473007708</v>
      </c>
      <c r="V15" s="54">
        <f t="shared" si="3"/>
        <v>0.16467065868263475</v>
      </c>
      <c r="W15" s="56"/>
      <c r="X15" s="49">
        <f t="shared" si="4"/>
        <v>0.1685393258426966</v>
      </c>
      <c r="Y15" s="54">
        <f t="shared" si="4"/>
        <v>0.23809523809523814</v>
      </c>
      <c r="Z15" s="56"/>
    </row>
    <row r="16" spans="1:26" ht="18" x14ac:dyDescent="0.2">
      <c r="A16" s="9" t="s">
        <v>23</v>
      </c>
      <c r="B16" s="2" t="s">
        <v>7</v>
      </c>
      <c r="C16" s="3">
        <v>12</v>
      </c>
      <c r="D16" s="43">
        <f>ROUND($C16*D13*80%,-1)+10</f>
        <v>4710</v>
      </c>
      <c r="E16" s="41"/>
      <c r="F16" s="31">
        <f>ROUND(D16*80%,-1)</f>
        <v>3770</v>
      </c>
      <c r="G16" s="42">
        <f>ROUNDUP($C16*G13*80%,-1)</f>
        <v>3560</v>
      </c>
      <c r="H16" s="41"/>
      <c r="I16" s="18">
        <f>ROUND($C16*I13*85%,-1)</f>
        <v>5510</v>
      </c>
      <c r="J16" s="18"/>
      <c r="K16" s="18">
        <f>ROUND(I16*80%,-1)</f>
        <v>4410</v>
      </c>
      <c r="L16" s="30">
        <f>ROUND(I16*80%,-1)</f>
        <v>4410</v>
      </c>
      <c r="Q16" s="39"/>
      <c r="R16" s="39">
        <f>1-K16/I16</f>
        <v>0.19963702359346647</v>
      </c>
      <c r="S16" s="39">
        <f t="shared" si="2"/>
        <v>0.19963702359346647</v>
      </c>
      <c r="V16" s="54">
        <f t="shared" si="3"/>
        <v>0.16985138004246281</v>
      </c>
      <c r="W16" s="56"/>
      <c r="X16" s="49">
        <f t="shared" si="4"/>
        <v>0.16976127320954904</v>
      </c>
      <c r="Y16" s="54">
        <f t="shared" si="4"/>
        <v>0.2387640449438202</v>
      </c>
      <c r="Z16" s="56"/>
    </row>
    <row r="17" spans="1:26" ht="26.25" customHeight="1" x14ac:dyDescent="0.2">
      <c r="A17" s="10">
        <v>3</v>
      </c>
      <c r="B17" s="5" t="s">
        <v>2</v>
      </c>
      <c r="C17" s="5"/>
      <c r="D17" s="27"/>
      <c r="E17" s="24"/>
      <c r="F17" s="24"/>
      <c r="G17" s="24"/>
      <c r="H17" s="24"/>
      <c r="I17" s="27"/>
      <c r="J17" s="24"/>
      <c r="K17" s="24"/>
      <c r="L17" s="24"/>
      <c r="Q17" s="39"/>
      <c r="R17" s="39"/>
      <c r="S17" s="39"/>
      <c r="V17" s="50"/>
      <c r="W17" s="50"/>
      <c r="X17" s="50"/>
      <c r="Y17" s="50"/>
      <c r="Z17" s="50"/>
    </row>
    <row r="18" spans="1:26" ht="18" x14ac:dyDescent="0.2">
      <c r="A18" s="9" t="s">
        <v>24</v>
      </c>
      <c r="B18" s="2" t="s">
        <v>1</v>
      </c>
      <c r="C18" s="3"/>
      <c r="D18" s="43">
        <v>1000</v>
      </c>
      <c r="E18" s="41"/>
      <c r="F18" s="31">
        <f>ROUND(D18*80%,-1)</f>
        <v>800</v>
      </c>
      <c r="G18" s="41">
        <v>900</v>
      </c>
      <c r="H18" s="41"/>
      <c r="I18" s="18">
        <v>1100</v>
      </c>
      <c r="J18" s="18"/>
      <c r="K18" s="18">
        <f>ROUND(I18*80%,-1)</f>
        <v>880</v>
      </c>
      <c r="L18" s="30">
        <f>ROUND(I18*80%,-1)</f>
        <v>880</v>
      </c>
      <c r="Q18" s="39"/>
      <c r="R18" s="39">
        <f>1-K18/I18</f>
        <v>0.19999999999999996</v>
      </c>
      <c r="S18" s="39">
        <f t="shared" si="2"/>
        <v>0.19999999999999996</v>
      </c>
      <c r="V18" s="54">
        <f t="shared" si="3"/>
        <v>0.10000000000000009</v>
      </c>
      <c r="W18" s="56"/>
      <c r="X18" s="49">
        <f t="shared" si="4"/>
        <v>0.10000000000000009</v>
      </c>
      <c r="Y18" s="54">
        <f>L18/G18-1</f>
        <v>-2.2222222222222254E-2</v>
      </c>
      <c r="Z18" s="56"/>
    </row>
    <row r="19" spans="1:26" ht="18" x14ac:dyDescent="0.2">
      <c r="A19" s="9" t="s">
        <v>25</v>
      </c>
      <c r="B19" s="2" t="s">
        <v>5</v>
      </c>
      <c r="C19" s="3">
        <v>4</v>
      </c>
      <c r="D19" s="43">
        <f>ROUND($C19*D18*90%,-1)</f>
        <v>3600</v>
      </c>
      <c r="E19" s="41"/>
      <c r="F19" s="31">
        <f>ROUND(D19*80%,-1)</f>
        <v>2880</v>
      </c>
      <c r="G19" s="42">
        <f>ROUNDUP($C19*G18*90%,-1)</f>
        <v>3240</v>
      </c>
      <c r="H19" s="41"/>
      <c r="I19" s="18">
        <f>ROUND($C19*I18*95%,-1)</f>
        <v>4180</v>
      </c>
      <c r="J19" s="18"/>
      <c r="K19" s="18">
        <f>ROUNDUP(I19*80%,-1)</f>
        <v>3350</v>
      </c>
      <c r="L19" s="30">
        <f>ROUNDUP(I19*80%,-1)</f>
        <v>3350</v>
      </c>
      <c r="Q19" s="39"/>
      <c r="R19" s="39">
        <f>1-K19/I19</f>
        <v>0.19856459330143539</v>
      </c>
      <c r="S19" s="39">
        <f t="shared" si="2"/>
        <v>0.19856459330143539</v>
      </c>
      <c r="V19" s="54">
        <f t="shared" si="3"/>
        <v>0.1611111111111112</v>
      </c>
      <c r="W19" s="56"/>
      <c r="X19" s="49">
        <f t="shared" si="4"/>
        <v>0.16319444444444442</v>
      </c>
      <c r="Y19" s="54">
        <f t="shared" si="4"/>
        <v>3.3950617283950546E-2</v>
      </c>
      <c r="Z19" s="56"/>
    </row>
    <row r="20" spans="1:26" ht="18" x14ac:dyDescent="0.2">
      <c r="A20" s="9" t="s">
        <v>17</v>
      </c>
      <c r="B20" s="2" t="s">
        <v>6</v>
      </c>
      <c r="C20" s="3">
        <v>8</v>
      </c>
      <c r="D20" s="43">
        <f>ROUND($C20*D18*85%,-1)</f>
        <v>6800</v>
      </c>
      <c r="E20" s="41"/>
      <c r="F20" s="31">
        <f t="shared" ref="F20" si="7">ROUND(D20*80%,-1)</f>
        <v>5440</v>
      </c>
      <c r="G20" s="42">
        <f>ROUNDUP($C20*G18*85%,-1)</f>
        <v>6120</v>
      </c>
      <c r="H20" s="41"/>
      <c r="I20" s="18">
        <f>ROUND($C20*I18*90%,-1)</f>
        <v>7920</v>
      </c>
      <c r="J20" s="18"/>
      <c r="K20" s="18">
        <f>ROUND(I20*80%,-1)</f>
        <v>6340</v>
      </c>
      <c r="L20" s="30">
        <f>ROUND(I20*80%,-1)</f>
        <v>6340</v>
      </c>
      <c r="Q20" s="39"/>
      <c r="R20" s="39">
        <f>1-K20/I20</f>
        <v>0.1994949494949495</v>
      </c>
      <c r="S20" s="39">
        <f t="shared" si="2"/>
        <v>0.1994949494949495</v>
      </c>
      <c r="V20" s="54">
        <f t="shared" si="3"/>
        <v>0.16470588235294126</v>
      </c>
      <c r="W20" s="56"/>
      <c r="X20" s="49">
        <f t="shared" si="4"/>
        <v>0.16544117647058831</v>
      </c>
      <c r="Y20" s="54">
        <f t="shared" si="4"/>
        <v>3.5947712418300748E-2</v>
      </c>
      <c r="Z20" s="56"/>
    </row>
    <row r="21" spans="1:26" ht="18" x14ac:dyDescent="0.2">
      <c r="A21" s="9" t="s">
        <v>26</v>
      </c>
      <c r="B21" s="2" t="s">
        <v>7</v>
      </c>
      <c r="C21" s="3">
        <v>12</v>
      </c>
      <c r="D21" s="43">
        <f>ROUND($C21*D18*80%,-1)</f>
        <v>9600</v>
      </c>
      <c r="E21" s="41"/>
      <c r="F21" s="31">
        <f>ROUND(D21*80%,-1)</f>
        <v>7680</v>
      </c>
      <c r="G21" s="42">
        <f>ROUNDUP($C21*G18*80%,-1)</f>
        <v>8640</v>
      </c>
      <c r="H21" s="41"/>
      <c r="I21" s="25">
        <f>ROUND($C21*I18*85%,-1)</f>
        <v>11220</v>
      </c>
      <c r="J21" s="25"/>
      <c r="K21" s="25">
        <f>ROUND(I21*80%,-1)</f>
        <v>8980</v>
      </c>
      <c r="L21" s="30">
        <f>ROUND(I21*80%,-1)</f>
        <v>8980</v>
      </c>
      <c r="Q21" s="39"/>
      <c r="R21" s="39">
        <f>1-K21/I21</f>
        <v>0.19964349376114077</v>
      </c>
      <c r="S21" s="39">
        <f t="shared" si="2"/>
        <v>0.19964349376114077</v>
      </c>
      <c r="V21" s="54">
        <f t="shared" si="3"/>
        <v>0.16874999999999996</v>
      </c>
      <c r="W21" s="56"/>
      <c r="X21" s="49">
        <f t="shared" si="4"/>
        <v>0.16927083333333326</v>
      </c>
      <c r="Y21" s="54">
        <f t="shared" si="4"/>
        <v>3.935185185185186E-2</v>
      </c>
      <c r="Z21" s="56"/>
    </row>
    <row r="22" spans="1:26" ht="24" customHeight="1" x14ac:dyDescent="0.2">
      <c r="A22" s="10">
        <v>4</v>
      </c>
      <c r="B22" s="5" t="s">
        <v>3</v>
      </c>
      <c r="C22" s="23"/>
      <c r="D22" s="27"/>
      <c r="E22" s="24"/>
      <c r="F22" s="29"/>
      <c r="G22" s="29"/>
      <c r="H22" s="29"/>
      <c r="I22" s="27"/>
      <c r="J22" s="24"/>
      <c r="K22" s="29"/>
      <c r="L22" s="29"/>
      <c r="Q22" s="39"/>
      <c r="R22" s="39"/>
      <c r="S22" s="39"/>
      <c r="V22" s="51"/>
      <c r="W22" s="51"/>
      <c r="X22" s="51"/>
      <c r="Y22" s="51"/>
      <c r="Z22" s="51"/>
    </row>
    <row r="23" spans="1:26" ht="18" x14ac:dyDescent="0.2">
      <c r="A23" s="9" t="s">
        <v>11</v>
      </c>
      <c r="B23" s="2" t="s">
        <v>1</v>
      </c>
      <c r="C23" s="3"/>
      <c r="D23" s="43">
        <v>430</v>
      </c>
      <c r="E23" s="43"/>
      <c r="F23" s="43"/>
      <c r="G23" s="43"/>
      <c r="H23" s="43"/>
      <c r="I23" s="26">
        <v>470</v>
      </c>
      <c r="J23" s="26"/>
      <c r="K23" s="26"/>
      <c r="L23" s="26"/>
      <c r="Q23" s="39"/>
      <c r="R23" s="39"/>
      <c r="S23" s="39"/>
      <c r="V23" s="54">
        <f t="shared" si="3"/>
        <v>9.3023255813953432E-2</v>
      </c>
      <c r="W23" s="55"/>
      <c r="X23" s="55"/>
      <c r="Y23" s="55"/>
      <c r="Z23" s="55"/>
    </row>
    <row r="24" spans="1:26" ht="18" x14ac:dyDescent="0.2">
      <c r="A24" s="9" t="s">
        <v>12</v>
      </c>
      <c r="B24" s="2" t="s">
        <v>5</v>
      </c>
      <c r="C24" s="3">
        <v>4</v>
      </c>
      <c r="D24" s="43">
        <f>ROUND($C24*D23*90%,-1)</f>
        <v>1550</v>
      </c>
      <c r="E24" s="43"/>
      <c r="F24" s="43"/>
      <c r="G24" s="43"/>
      <c r="H24" s="43"/>
      <c r="I24" s="18">
        <f>ROUND($C24*I23*95%,-1)</f>
        <v>1790</v>
      </c>
      <c r="J24" s="18"/>
      <c r="K24" s="18"/>
      <c r="L24" s="18"/>
      <c r="Q24" s="39"/>
      <c r="R24" s="39"/>
      <c r="S24" s="39"/>
      <c r="V24" s="54">
        <f t="shared" si="3"/>
        <v>0.15483870967741931</v>
      </c>
      <c r="W24" s="55"/>
      <c r="X24" s="55"/>
      <c r="Y24" s="55"/>
      <c r="Z24" s="55"/>
    </row>
    <row r="25" spans="1:26" ht="18" x14ac:dyDescent="0.2">
      <c r="A25" s="9" t="s">
        <v>13</v>
      </c>
      <c r="B25" s="2" t="s">
        <v>6</v>
      </c>
      <c r="C25" s="3">
        <v>8</v>
      </c>
      <c r="D25" s="43">
        <f>ROUND($C25*D23*85%,-1)+10</f>
        <v>2930</v>
      </c>
      <c r="E25" s="43"/>
      <c r="F25" s="43"/>
      <c r="G25" s="43"/>
      <c r="H25" s="43"/>
      <c r="I25" s="18">
        <f>ROUND($C25*I23*90%,-1)</f>
        <v>3380</v>
      </c>
      <c r="J25" s="18"/>
      <c r="K25" s="18"/>
      <c r="L25" s="18"/>
      <c r="Q25" s="39"/>
      <c r="R25" s="39"/>
      <c r="S25" s="39"/>
      <c r="V25" s="54">
        <f t="shared" si="3"/>
        <v>0.15358361774744034</v>
      </c>
      <c r="W25" s="55"/>
      <c r="X25" s="55"/>
      <c r="Y25" s="55"/>
      <c r="Z25" s="55"/>
    </row>
    <row r="26" spans="1:26" ht="18" x14ac:dyDescent="0.2">
      <c r="A26" s="9" t="s">
        <v>14</v>
      </c>
      <c r="B26" s="2" t="s">
        <v>7</v>
      </c>
      <c r="C26" s="3">
        <v>12</v>
      </c>
      <c r="D26" s="43">
        <f>ROUND($C26*D23*80%,-1)</f>
        <v>4130</v>
      </c>
      <c r="E26" s="43"/>
      <c r="F26" s="43"/>
      <c r="G26" s="43"/>
      <c r="H26" s="43"/>
      <c r="I26" s="18">
        <f>ROUND($C26*I23*85%,-1)</f>
        <v>4790</v>
      </c>
      <c r="J26" s="18"/>
      <c r="K26" s="18"/>
      <c r="L26" s="18"/>
      <c r="Q26" s="39"/>
      <c r="R26" s="39"/>
      <c r="S26" s="39"/>
      <c r="V26" s="54">
        <f t="shared" si="3"/>
        <v>0.15980629539951563</v>
      </c>
      <c r="W26" s="55"/>
      <c r="X26" s="55"/>
      <c r="Y26" s="55"/>
      <c r="Z26" s="55"/>
    </row>
    <row r="27" spans="1:26" ht="45.75" x14ac:dyDescent="0.2">
      <c r="A27" s="10">
        <v>5</v>
      </c>
      <c r="B27" s="32" t="s">
        <v>32</v>
      </c>
      <c r="C27" s="5"/>
      <c r="D27" s="16">
        <v>3000</v>
      </c>
      <c r="E27" s="16"/>
      <c r="F27" s="16"/>
      <c r="G27" s="16"/>
      <c r="H27" s="35">
        <v>2400</v>
      </c>
      <c r="I27" s="16">
        <v>3000</v>
      </c>
      <c r="J27" s="16"/>
      <c r="K27" s="16"/>
      <c r="L27" s="35">
        <v>2400</v>
      </c>
      <c r="Q27" s="39"/>
      <c r="R27" s="39"/>
      <c r="S27" s="39"/>
      <c r="V27" s="52"/>
      <c r="W27" s="52"/>
      <c r="X27" s="52"/>
      <c r="Y27" s="52"/>
      <c r="Z27" s="52"/>
    </row>
    <row r="29" spans="1:26" x14ac:dyDescent="0.2">
      <c r="A29" s="6" t="s">
        <v>10</v>
      </c>
    </row>
    <row r="30" spans="1:26" x14ac:dyDescent="0.2">
      <c r="B30" s="6" t="s">
        <v>31</v>
      </c>
    </row>
    <row r="31" spans="1:26" x14ac:dyDescent="0.2">
      <c r="B31" s="6" t="s">
        <v>33</v>
      </c>
    </row>
    <row r="40" spans="1:2" x14ac:dyDescent="0.2">
      <c r="A40" s="59"/>
      <c r="B40" s="6" t="s">
        <v>41</v>
      </c>
    </row>
  </sheetData>
  <mergeCells count="2"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Вариант 8 (17.12.2021)</vt:lpstr>
      <vt:lpstr>Вариант 5_20210831</vt:lpstr>
      <vt:lpstr>'Вариант 8 (17.12.2021)'!Область_печати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2024-12-04T06:37:04Z</dcterms:modified>
</cp:coreProperties>
</file>